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/>
  <mc:AlternateContent xmlns:mc="http://schemas.openxmlformats.org/markup-compatibility/2006">
    <mc:Choice Requires="x15">
      <x15ac:absPath xmlns:x15ac="http://schemas.microsoft.com/office/spreadsheetml/2010/11/ac" url="/Users/michelesimonetti/Desktop/For_customers/PNA_pooling_table/"/>
    </mc:Choice>
  </mc:AlternateContent>
  <xr:revisionPtr revIDLastSave="0" documentId="13_ncr:1_{BBF6040E-548E-6744-A918-13B0F35B0AAF}" xr6:coauthVersionLast="47" xr6:coauthVersionMax="47" xr10:uidLastSave="{00000000-0000-0000-0000-000000000000}"/>
  <bookViews>
    <workbookView xWindow="-38400" yWindow="-760" windowWidth="38400" windowHeight="21000" xr2:uid="{00000000-000D-0000-FFFF-FFFF00000000}"/>
  </bookViews>
  <sheets>
    <sheet name="Template_pooling_tab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J22" i="1"/>
  <c r="I22" i="1"/>
  <c r="O21" i="1"/>
  <c r="N21" i="1"/>
  <c r="M21" i="1"/>
  <c r="L21" i="1"/>
  <c r="K21" i="1"/>
  <c r="H21" i="1"/>
  <c r="G21" i="1"/>
  <c r="E21" i="1"/>
  <c r="O20" i="1"/>
  <c r="N20" i="1"/>
  <c r="M20" i="1"/>
  <c r="L20" i="1"/>
  <c r="K20" i="1"/>
  <c r="H20" i="1"/>
  <c r="G20" i="1"/>
  <c r="E20" i="1"/>
  <c r="O19" i="1"/>
  <c r="N19" i="1"/>
  <c r="M19" i="1"/>
  <c r="L19" i="1"/>
  <c r="K19" i="1"/>
  <c r="H19" i="1"/>
  <c r="G19" i="1"/>
  <c r="E19" i="1"/>
  <c r="O18" i="1"/>
  <c r="N18" i="1"/>
  <c r="M18" i="1"/>
  <c r="L18" i="1"/>
  <c r="K18" i="1"/>
  <c r="H18" i="1"/>
  <c r="G18" i="1"/>
  <c r="E18" i="1"/>
  <c r="O17" i="1"/>
  <c r="N17" i="1"/>
  <c r="M17" i="1"/>
  <c r="L17" i="1"/>
  <c r="K17" i="1"/>
  <c r="H17" i="1"/>
  <c r="G17" i="1"/>
  <c r="E17" i="1"/>
  <c r="O16" i="1"/>
  <c r="N16" i="1"/>
  <c r="M16" i="1"/>
  <c r="L16" i="1"/>
  <c r="K16" i="1"/>
  <c r="H16" i="1"/>
  <c r="G16" i="1"/>
  <c r="E16" i="1"/>
  <c r="O15" i="1"/>
  <c r="L15" i="1"/>
  <c r="M15" i="1" s="1"/>
  <c r="N15" i="1" s="1"/>
  <c r="K15" i="1"/>
  <c r="K22" i="1" s="1"/>
  <c r="H15" i="1"/>
  <c r="G15" i="1"/>
  <c r="E15" i="1"/>
  <c r="O14" i="1"/>
  <c r="L14" i="1"/>
  <c r="M14" i="1" s="1"/>
  <c r="N14" i="1" s="1"/>
  <c r="K14" i="1"/>
  <c r="H14" i="1"/>
  <c r="G14" i="1"/>
  <c r="E14" i="1"/>
  <c r="N22" i="1" l="1"/>
  <c r="N23" i="1" s="1"/>
  <c r="L22" i="1"/>
</calcChain>
</file>

<file path=xl/sharedStrings.xml><?xml version="1.0" encoding="utf-8"?>
<sst xmlns="http://schemas.openxmlformats.org/spreadsheetml/2006/main" count="40" uniqueCount="39">
  <si>
    <t>Proximity Network Assay pooling calculator</t>
  </si>
  <si>
    <t>Required read depth/cell</t>
  </si>
  <si>
    <t>Target conc (nM)</t>
  </si>
  <si>
    <t>Total Desired Volume (µL)</t>
  </si>
  <si>
    <t>AUTOFILL COLUMN</t>
  </si>
  <si>
    <t>Pool #</t>
  </si>
  <si>
    <t>Description</t>
  </si>
  <si>
    <t>Yield (ng)</t>
  </si>
  <si>
    <t xml:space="preserve">nmol/L </t>
  </si>
  <si>
    <t>Read depth/cell</t>
  </si>
  <si>
    <t>Total number of reads</t>
  </si>
  <si>
    <t>% of pool</t>
  </si>
  <si>
    <t>Library 1</t>
  </si>
  <si>
    <t>Library 2</t>
  </si>
  <si>
    <t>Library 3</t>
  </si>
  <si>
    <t>Library 4</t>
  </si>
  <si>
    <t>Library 5</t>
  </si>
  <si>
    <t>Library 6</t>
  </si>
  <si>
    <t>Library 7</t>
  </si>
  <si>
    <t>Library 8</t>
  </si>
  <si>
    <t>Total</t>
  </si>
  <si>
    <t>MIL</t>
  </si>
  <si>
    <t>%</t>
  </si>
  <si>
    <t>1. Insert description and concentration (Qubit).</t>
  </si>
  <si>
    <t>2. Adjust number of cells if less than 8000 cells were input to PCR and the desired read depth/cell.</t>
  </si>
  <si>
    <t>3. Adjust target concentration in nM.</t>
  </si>
  <si>
    <t>4. Adjust total desired volume. Ensure that the minume volume to add from a library is higher than 2 µl.</t>
  </si>
  <si>
    <t>Qubit conc. (ng/µl)</t>
  </si>
  <si>
    <t>Vol (µl)</t>
  </si>
  <si>
    <t>Avg. Size (bp)</t>
  </si>
  <si>
    <t>MW</t>
  </si>
  <si>
    <t>5. Pool the libraries accordingly to the "Volume to add" column. Add 10 mM TRIS, pH8 to reach the "Total Desired Volume (µl)".</t>
  </si>
  <si>
    <t>Number of cells</t>
  </si>
  <si>
    <t>nmol to add</t>
  </si>
  <si>
    <t>Volume to add</t>
  </si>
  <si>
    <t>Volume of the pooled libraries (µl)</t>
  </si>
  <si>
    <t>10 mM TRIS, pH8 buffer to add (µl)</t>
  </si>
  <si>
    <t>Total volume of the pool (µl)</t>
  </si>
  <si>
    <t>EDITABLE 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</si>
</sst>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color rgb="FF000000"/>
      <name val="Arial"/>
      <scheme val="minor"/>
    </font>
    <font>
      <b/>
      <sz val="13"/>
      <color rgb="FF0432FF"/>
      <name val="Calibri"/>
      <family val="2"/>
    </font>
    <font>
      <sz val="10"/>
      <color theme="1"/>
      <name val="Arial"/>
      <family val="2"/>
    </font>
    <font>
      <b/>
      <sz val="13"/>
      <color theme="1"/>
      <name val="Calibri"/>
      <family val="2"/>
    </font>
    <font>
      <sz val="11"/>
      <color theme="1"/>
      <name val="Arial"/>
      <family val="2"/>
    </font>
    <font>
      <sz val="13"/>
      <color theme="1"/>
      <name val="Calibri"/>
      <family val="2"/>
    </font>
    <font>
      <sz val="13"/>
      <color theme="1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Arial"/>
      <family val="2"/>
      <scheme val="minor"/>
    </font>
    <font>
      <b/>
      <sz val="13"/>
      <color rgb="FF000000"/>
      <name val="Calibri"/>
      <family val="2"/>
    </font>
    <font>
      <b/>
      <sz val="13"/>
      <color rgb="FFFF0000"/>
      <name val="Calibri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2" fillId="0" borderId="1" xfId="0" applyFont="1" applyBorder="1"/>
    <xf numFmtId="0" fontId="4" fillId="0" borderId="0" xfId="0" applyFont="1"/>
    <xf numFmtId="0" fontId="4" fillId="0" borderId="2" xfId="0" applyFont="1" applyBorder="1"/>
    <xf numFmtId="4" fontId="3" fillId="3" borderId="2" xfId="0" applyNumberFormat="1" applyFont="1" applyFill="1" applyBorder="1" applyAlignment="1">
      <alignment horizontal="center"/>
    </xf>
    <xf numFmtId="0" fontId="5" fillId="3" borderId="0" xfId="0" applyFont="1" applyFill="1"/>
    <xf numFmtId="0" fontId="6" fillId="3" borderId="0" xfId="0" applyFont="1" applyFill="1"/>
    <xf numFmtId="0" fontId="3" fillId="3" borderId="3" xfId="0" applyFont="1" applyFill="1" applyBorder="1" applyAlignment="1">
      <alignment horizontal="center"/>
    </xf>
    <xf numFmtId="0" fontId="4" fillId="0" borderId="1" xfId="0" applyFont="1" applyBorder="1"/>
    <xf numFmtId="0" fontId="8" fillId="0" borderId="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1" fontId="12" fillId="4" borderId="0" xfId="0" applyNumberFormat="1" applyFont="1" applyFill="1" applyAlignment="1">
      <alignment horizontal="center"/>
    </xf>
    <xf numFmtId="164" fontId="12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3" borderId="6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/>
    <xf numFmtId="0" fontId="5" fillId="4" borderId="0" xfId="0" applyFont="1" applyFill="1"/>
    <xf numFmtId="0" fontId="4" fillId="0" borderId="0" xfId="0" applyFont="1" applyFill="1"/>
    <xf numFmtId="0" fontId="4" fillId="0" borderId="1" xfId="0" applyFont="1" applyFill="1" applyBorder="1"/>
    <xf numFmtId="0" fontId="8" fillId="0" borderId="5" xfId="0" applyFont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2" fontId="9" fillId="4" borderId="6" xfId="0" applyNumberFormat="1" applyFont="1" applyFill="1" applyBorder="1" applyAlignment="1">
      <alignment horizontal="center"/>
    </xf>
    <xf numFmtId="1" fontId="9" fillId="3" borderId="6" xfId="0" applyNumberFormat="1" applyFont="1" applyFill="1" applyBorder="1" applyAlignment="1">
      <alignment horizontal="center"/>
    </xf>
    <xf numFmtId="1" fontId="9" fillId="4" borderId="6" xfId="0" applyNumberFormat="1" applyFont="1" applyFill="1" applyBorder="1" applyAlignment="1">
      <alignment horizontal="center"/>
    </xf>
    <xf numFmtId="164" fontId="9" fillId="6" borderId="6" xfId="0" applyNumberFormat="1" applyFont="1" applyFill="1" applyBorder="1" applyAlignment="1">
      <alignment horizontal="center"/>
    </xf>
    <xf numFmtId="164" fontId="9" fillId="4" borderId="6" xfId="0" applyNumberFormat="1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933450</xdr:colOff>
      <xdr:row>0</xdr:row>
      <xdr:rowOff>219075</xdr:rowOff>
    </xdr:from>
    <xdr:ext cx="4991100" cy="1371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25"/>
  <sheetViews>
    <sheetView tabSelected="1" zoomScale="147" zoomScaleNormal="147" workbookViewId="0">
      <selection activeCell="C11" sqref="C11"/>
    </sheetView>
  </sheetViews>
  <sheetFormatPr baseColWidth="10" defaultColWidth="12.6640625" defaultRowHeight="15.75" customHeight="1" x14ac:dyDescent="0.15"/>
  <cols>
    <col min="14" max="14" width="14.33203125" customWidth="1"/>
  </cols>
  <sheetData>
    <row r="1" spans="1:15" ht="17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 t="s">
        <v>1</v>
      </c>
      <c r="M1" s="2"/>
      <c r="N1" s="2"/>
    </row>
    <row r="2" spans="1:15" ht="17" x14ac:dyDescent="0.2">
      <c r="A2" s="4" t="s">
        <v>23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2"/>
      <c r="N2" s="2"/>
    </row>
    <row r="3" spans="1:15" ht="17" x14ac:dyDescent="0.2">
      <c r="A3" s="4" t="s">
        <v>24</v>
      </c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2"/>
      <c r="N3" s="2"/>
    </row>
    <row r="4" spans="1:15" ht="17" x14ac:dyDescent="0.2">
      <c r="A4" s="4" t="s">
        <v>25</v>
      </c>
      <c r="B4" s="2"/>
      <c r="C4" s="2"/>
      <c r="D4" s="2"/>
      <c r="E4" s="2"/>
      <c r="F4" s="2"/>
      <c r="G4" s="2"/>
      <c r="H4" s="2"/>
      <c r="I4" s="2"/>
      <c r="J4" s="2"/>
      <c r="K4" s="3"/>
      <c r="L4" s="3"/>
      <c r="M4" s="2"/>
      <c r="N4" s="2"/>
    </row>
    <row r="5" spans="1:15" ht="17" x14ac:dyDescent="0.2">
      <c r="A5" s="4" t="s">
        <v>26</v>
      </c>
      <c r="B5" s="2"/>
      <c r="C5" s="2"/>
      <c r="D5" s="2"/>
      <c r="E5" s="2"/>
      <c r="F5" s="2"/>
      <c r="G5" s="2"/>
      <c r="H5" s="2"/>
      <c r="I5" s="2"/>
      <c r="J5" s="2"/>
      <c r="K5" s="3"/>
      <c r="L5" s="3"/>
      <c r="M5" s="2"/>
      <c r="N5" s="2"/>
    </row>
    <row r="6" spans="1:15" ht="17" x14ac:dyDescent="0.2">
      <c r="A6" s="4" t="s">
        <v>31</v>
      </c>
      <c r="B6" s="2"/>
      <c r="C6" s="2"/>
      <c r="D6" s="2"/>
      <c r="E6" s="2"/>
      <c r="F6" s="2"/>
      <c r="G6" s="2"/>
      <c r="H6" s="2"/>
      <c r="I6" s="2"/>
      <c r="J6" s="2"/>
      <c r="K6" s="3"/>
      <c r="L6" s="3"/>
      <c r="M6" s="2"/>
      <c r="N6" s="2"/>
    </row>
    <row r="7" spans="1:15" ht="15.75" customHeight="1" x14ac:dyDescent="0.15">
      <c r="A7" s="2"/>
      <c r="B7" s="2"/>
      <c r="C7" s="2"/>
      <c r="D7" s="2"/>
      <c r="E7" s="2"/>
      <c r="F7" s="5"/>
      <c r="G7" s="5"/>
      <c r="H7" s="5"/>
      <c r="I7" s="2"/>
      <c r="J7" s="2"/>
      <c r="K7" s="3"/>
      <c r="L7" s="3"/>
      <c r="M7" s="2"/>
      <c r="N7" s="2"/>
    </row>
    <row r="8" spans="1:15" ht="17" x14ac:dyDescent="0.2">
      <c r="A8" s="9" t="s">
        <v>38</v>
      </c>
      <c r="B8" s="10"/>
      <c r="C8" s="29"/>
      <c r="D8" s="6"/>
      <c r="E8" s="7"/>
      <c r="F8" s="25" t="s">
        <v>2</v>
      </c>
      <c r="G8" s="24"/>
      <c r="H8" s="8">
        <v>12</v>
      </c>
      <c r="I8" s="6"/>
      <c r="J8" s="6"/>
      <c r="K8" s="6"/>
      <c r="L8" s="6"/>
      <c r="M8" s="6"/>
      <c r="N8" s="6"/>
    </row>
    <row r="9" spans="1:15" ht="17" x14ac:dyDescent="0.2">
      <c r="A9" s="28" t="s">
        <v>4</v>
      </c>
      <c r="B9" s="24"/>
      <c r="C9" s="29"/>
      <c r="D9" s="6"/>
      <c r="E9" s="7"/>
      <c r="F9" s="26" t="s">
        <v>3</v>
      </c>
      <c r="G9" s="27"/>
      <c r="H9" s="11">
        <v>100</v>
      </c>
      <c r="I9" s="6"/>
      <c r="J9" s="6"/>
      <c r="K9" s="6"/>
      <c r="L9" s="6"/>
      <c r="M9" s="6"/>
      <c r="N9" s="6"/>
    </row>
    <row r="10" spans="1:15" ht="14" x14ac:dyDescent="0.15">
      <c r="D10" s="6"/>
      <c r="E10" s="6"/>
      <c r="F10" s="6"/>
      <c r="G10" s="6"/>
      <c r="H10" s="29"/>
      <c r="I10" s="6"/>
      <c r="J10" s="6"/>
      <c r="K10" s="6"/>
      <c r="L10" s="6"/>
      <c r="M10" s="6"/>
      <c r="N10" s="6"/>
    </row>
    <row r="11" spans="1:15" ht="15.75" customHeight="1" x14ac:dyDescent="0.15">
      <c r="A11" s="6"/>
      <c r="B11" s="6"/>
      <c r="C11" s="6"/>
      <c r="D11" s="6"/>
      <c r="E11" s="6"/>
      <c r="F11" s="6"/>
      <c r="G11" s="6"/>
      <c r="H11" s="29"/>
      <c r="I11" s="6"/>
      <c r="J11" s="6"/>
      <c r="K11" s="6"/>
      <c r="L11" s="6"/>
      <c r="M11" s="6"/>
      <c r="N11" s="6"/>
    </row>
    <row r="12" spans="1:15" ht="15.75" customHeight="1" x14ac:dyDescent="0.15">
      <c r="A12" s="6"/>
      <c r="B12" s="6"/>
      <c r="C12" s="6"/>
      <c r="D12" s="6"/>
      <c r="E12" s="6"/>
      <c r="F12" s="6"/>
      <c r="G12" s="6"/>
      <c r="H12" s="30"/>
      <c r="I12" s="6"/>
      <c r="J12" s="6"/>
      <c r="K12" s="6"/>
      <c r="L12" s="12"/>
      <c r="M12" s="6"/>
      <c r="N12" s="6"/>
    </row>
    <row r="13" spans="1:15" ht="34" x14ac:dyDescent="0.2">
      <c r="A13" s="31" t="s">
        <v>5</v>
      </c>
      <c r="B13" s="13" t="s">
        <v>6</v>
      </c>
      <c r="C13" s="13" t="s">
        <v>27</v>
      </c>
      <c r="D13" s="13" t="s">
        <v>28</v>
      </c>
      <c r="E13" s="13" t="s">
        <v>7</v>
      </c>
      <c r="F13" s="13" t="s">
        <v>29</v>
      </c>
      <c r="G13" s="13" t="s">
        <v>30</v>
      </c>
      <c r="H13" s="13" t="s">
        <v>8</v>
      </c>
      <c r="I13" s="13" t="s">
        <v>32</v>
      </c>
      <c r="J13" s="13" t="s">
        <v>9</v>
      </c>
      <c r="K13" s="13" t="s">
        <v>10</v>
      </c>
      <c r="L13" s="13" t="s">
        <v>11</v>
      </c>
      <c r="M13" s="13" t="s">
        <v>33</v>
      </c>
      <c r="N13" s="32" t="s">
        <v>34</v>
      </c>
    </row>
    <row r="14" spans="1:15" ht="16" x14ac:dyDescent="0.2">
      <c r="A14" s="33">
        <v>1</v>
      </c>
      <c r="B14" s="34" t="s">
        <v>12</v>
      </c>
      <c r="C14" s="22"/>
      <c r="D14" s="35">
        <v>30</v>
      </c>
      <c r="E14" s="36">
        <f t="shared" ref="E14:E21" si="0">C14*D14</f>
        <v>0</v>
      </c>
      <c r="F14" s="36">
        <v>271</v>
      </c>
      <c r="G14" s="36">
        <f t="shared" ref="G14:G21" si="1">660*F14</f>
        <v>178860</v>
      </c>
      <c r="H14" s="37">
        <f t="shared" ref="H14:H21" si="2">IF(C14="", 0, (C14/G14)*1000000)</f>
        <v>0</v>
      </c>
      <c r="I14" s="38">
        <v>8000</v>
      </c>
      <c r="J14" s="38">
        <v>300000</v>
      </c>
      <c r="K14" s="39">
        <f t="shared" ref="K14:K21" si="3">IF(C14="", 0, I14*J14)</f>
        <v>0</v>
      </c>
      <c r="L14" s="40">
        <f t="shared" ref="L14:L21" si="4">IF(C14="", 0, IF(SUMIF(C$14:C$21,"&lt;&gt;",K$14:K$21)=0, 0, K14/SUMIF(C$14:C$21,"&lt;&gt;",K$14:K$21)*100))</f>
        <v>0</v>
      </c>
      <c r="M14" s="41">
        <f t="shared" ref="M14:M21" si="5">IF(C14="", 0, ($H$8*$H$9)*($L14/100))</f>
        <v>0</v>
      </c>
      <c r="N14" s="42">
        <f t="shared" ref="N14:N21" si="6">IF(C14="", 0, IF(H14=0, 0, ROUND(M14/H14, 2)))</f>
        <v>0</v>
      </c>
      <c r="O14" s="14" t="str">
        <f t="shared" ref="O14:O21" si="7">B14</f>
        <v>Library 1</v>
      </c>
    </row>
    <row r="15" spans="1:15" ht="16" x14ac:dyDescent="0.2">
      <c r="A15" s="33">
        <v>2</v>
      </c>
      <c r="B15" s="34" t="s">
        <v>13</v>
      </c>
      <c r="C15" s="22"/>
      <c r="D15" s="35">
        <v>30</v>
      </c>
      <c r="E15" s="36">
        <f t="shared" si="0"/>
        <v>0</v>
      </c>
      <c r="F15" s="36">
        <v>271</v>
      </c>
      <c r="G15" s="36">
        <f t="shared" si="1"/>
        <v>178860</v>
      </c>
      <c r="H15" s="37">
        <f t="shared" si="2"/>
        <v>0</v>
      </c>
      <c r="I15" s="38">
        <v>8000</v>
      </c>
      <c r="J15" s="38">
        <v>300000</v>
      </c>
      <c r="K15" s="39">
        <f t="shared" si="3"/>
        <v>0</v>
      </c>
      <c r="L15" s="40">
        <f t="shared" si="4"/>
        <v>0</v>
      </c>
      <c r="M15" s="41">
        <f t="shared" si="5"/>
        <v>0</v>
      </c>
      <c r="N15" s="42">
        <f t="shared" si="6"/>
        <v>0</v>
      </c>
      <c r="O15" s="14" t="str">
        <f t="shared" si="7"/>
        <v>Library 2</v>
      </c>
    </row>
    <row r="16" spans="1:15" ht="16" x14ac:dyDescent="0.2">
      <c r="A16" s="33">
        <v>3</v>
      </c>
      <c r="B16" s="34" t="s">
        <v>14</v>
      </c>
      <c r="C16" s="22"/>
      <c r="D16" s="35">
        <v>30</v>
      </c>
      <c r="E16" s="36">
        <f t="shared" si="0"/>
        <v>0</v>
      </c>
      <c r="F16" s="36">
        <v>271</v>
      </c>
      <c r="G16" s="36">
        <f t="shared" si="1"/>
        <v>178860</v>
      </c>
      <c r="H16" s="37">
        <f t="shared" si="2"/>
        <v>0</v>
      </c>
      <c r="I16" s="38">
        <v>8000</v>
      </c>
      <c r="J16" s="38">
        <v>300000</v>
      </c>
      <c r="K16" s="39">
        <f t="shared" si="3"/>
        <v>0</v>
      </c>
      <c r="L16" s="40">
        <f t="shared" si="4"/>
        <v>0</v>
      </c>
      <c r="M16" s="41">
        <f t="shared" si="5"/>
        <v>0</v>
      </c>
      <c r="N16" s="42">
        <f t="shared" si="6"/>
        <v>0</v>
      </c>
      <c r="O16" s="14" t="str">
        <f t="shared" si="7"/>
        <v>Library 3</v>
      </c>
    </row>
    <row r="17" spans="1:17" ht="16" x14ac:dyDescent="0.2">
      <c r="A17" s="33">
        <v>4</v>
      </c>
      <c r="B17" s="34" t="s">
        <v>15</v>
      </c>
      <c r="C17" s="22"/>
      <c r="D17" s="35">
        <v>30</v>
      </c>
      <c r="E17" s="36">
        <f t="shared" si="0"/>
        <v>0</v>
      </c>
      <c r="F17" s="36">
        <v>271</v>
      </c>
      <c r="G17" s="36">
        <f t="shared" si="1"/>
        <v>178860</v>
      </c>
      <c r="H17" s="37">
        <f t="shared" si="2"/>
        <v>0</v>
      </c>
      <c r="I17" s="38">
        <v>8000</v>
      </c>
      <c r="J17" s="38">
        <v>300000</v>
      </c>
      <c r="K17" s="39">
        <f t="shared" si="3"/>
        <v>0</v>
      </c>
      <c r="L17" s="40">
        <f t="shared" si="4"/>
        <v>0</v>
      </c>
      <c r="M17" s="41">
        <f t="shared" si="5"/>
        <v>0</v>
      </c>
      <c r="N17" s="42">
        <f t="shared" si="6"/>
        <v>0</v>
      </c>
      <c r="O17" s="14" t="str">
        <f t="shared" si="7"/>
        <v>Library 4</v>
      </c>
    </row>
    <row r="18" spans="1:17" ht="16" x14ac:dyDescent="0.2">
      <c r="A18" s="33">
        <v>5</v>
      </c>
      <c r="B18" s="34" t="s">
        <v>16</v>
      </c>
      <c r="C18" s="22"/>
      <c r="D18" s="35">
        <v>30</v>
      </c>
      <c r="E18" s="36">
        <f t="shared" si="0"/>
        <v>0</v>
      </c>
      <c r="F18" s="36">
        <v>271</v>
      </c>
      <c r="G18" s="36">
        <f t="shared" si="1"/>
        <v>178860</v>
      </c>
      <c r="H18" s="37">
        <f t="shared" si="2"/>
        <v>0</v>
      </c>
      <c r="I18" s="38">
        <v>8000</v>
      </c>
      <c r="J18" s="38">
        <v>300000</v>
      </c>
      <c r="K18" s="39">
        <f t="shared" si="3"/>
        <v>0</v>
      </c>
      <c r="L18" s="40">
        <f t="shared" si="4"/>
        <v>0</v>
      </c>
      <c r="M18" s="41">
        <f t="shared" si="5"/>
        <v>0</v>
      </c>
      <c r="N18" s="42">
        <f t="shared" si="6"/>
        <v>0</v>
      </c>
      <c r="O18" s="14" t="str">
        <f t="shared" si="7"/>
        <v>Library 5</v>
      </c>
    </row>
    <row r="19" spans="1:17" ht="16" x14ac:dyDescent="0.2">
      <c r="A19" s="33">
        <v>6</v>
      </c>
      <c r="B19" s="34" t="s">
        <v>17</v>
      </c>
      <c r="C19" s="22"/>
      <c r="D19" s="35">
        <v>30</v>
      </c>
      <c r="E19" s="36">
        <f t="shared" si="0"/>
        <v>0</v>
      </c>
      <c r="F19" s="36">
        <v>271</v>
      </c>
      <c r="G19" s="36">
        <f t="shared" si="1"/>
        <v>178860</v>
      </c>
      <c r="H19" s="37">
        <f t="shared" si="2"/>
        <v>0</v>
      </c>
      <c r="I19" s="38">
        <v>8000</v>
      </c>
      <c r="J19" s="38">
        <v>300000</v>
      </c>
      <c r="K19" s="39">
        <f t="shared" si="3"/>
        <v>0</v>
      </c>
      <c r="L19" s="40">
        <f t="shared" si="4"/>
        <v>0</v>
      </c>
      <c r="M19" s="41">
        <f t="shared" si="5"/>
        <v>0</v>
      </c>
      <c r="N19" s="42">
        <f t="shared" si="6"/>
        <v>0</v>
      </c>
      <c r="O19" s="14" t="str">
        <f t="shared" si="7"/>
        <v>Library 6</v>
      </c>
    </row>
    <row r="20" spans="1:17" ht="16" x14ac:dyDescent="0.2">
      <c r="A20" s="33">
        <v>7</v>
      </c>
      <c r="B20" s="34" t="s">
        <v>18</v>
      </c>
      <c r="C20" s="22"/>
      <c r="D20" s="35">
        <v>30</v>
      </c>
      <c r="E20" s="36">
        <f t="shared" si="0"/>
        <v>0</v>
      </c>
      <c r="F20" s="36">
        <v>271</v>
      </c>
      <c r="G20" s="36">
        <f t="shared" si="1"/>
        <v>178860</v>
      </c>
      <c r="H20" s="37">
        <f t="shared" si="2"/>
        <v>0</v>
      </c>
      <c r="I20" s="38">
        <v>8000</v>
      </c>
      <c r="J20" s="38">
        <v>300000</v>
      </c>
      <c r="K20" s="39">
        <f t="shared" si="3"/>
        <v>0</v>
      </c>
      <c r="L20" s="40">
        <f t="shared" si="4"/>
        <v>0</v>
      </c>
      <c r="M20" s="41">
        <f t="shared" si="5"/>
        <v>0</v>
      </c>
      <c r="N20" s="42">
        <f t="shared" si="6"/>
        <v>0</v>
      </c>
      <c r="O20" s="14" t="str">
        <f t="shared" si="7"/>
        <v>Library 7</v>
      </c>
    </row>
    <row r="21" spans="1:17" ht="16" x14ac:dyDescent="0.2">
      <c r="A21" s="33">
        <v>8</v>
      </c>
      <c r="B21" s="34" t="s">
        <v>19</v>
      </c>
      <c r="C21" s="43"/>
      <c r="D21" s="35">
        <v>30</v>
      </c>
      <c r="E21" s="36">
        <f t="shared" si="0"/>
        <v>0</v>
      </c>
      <c r="F21" s="36">
        <v>271</v>
      </c>
      <c r="G21" s="36">
        <f t="shared" si="1"/>
        <v>178860</v>
      </c>
      <c r="H21" s="37">
        <f t="shared" si="2"/>
        <v>0</v>
      </c>
      <c r="I21" s="38">
        <v>8000</v>
      </c>
      <c r="J21" s="38">
        <v>300000</v>
      </c>
      <c r="K21" s="39">
        <f t="shared" si="3"/>
        <v>0</v>
      </c>
      <c r="L21" s="40">
        <f t="shared" si="4"/>
        <v>0</v>
      </c>
      <c r="M21" s="41">
        <f t="shared" si="5"/>
        <v>0</v>
      </c>
      <c r="N21" s="42">
        <f t="shared" si="6"/>
        <v>0</v>
      </c>
      <c r="O21" s="14" t="str">
        <f t="shared" si="7"/>
        <v>Library 8</v>
      </c>
    </row>
    <row r="22" spans="1:17" ht="17" x14ac:dyDescent="0.2">
      <c r="A22" s="2"/>
      <c r="B22" s="2"/>
      <c r="C22" s="2"/>
      <c r="D22" s="2"/>
      <c r="E22" s="2"/>
      <c r="F22" s="2"/>
      <c r="G22" s="2"/>
      <c r="H22" s="21" t="s">
        <v>20</v>
      </c>
      <c r="I22" s="15">
        <f>SUM(I14:I21)</f>
        <v>64000</v>
      </c>
      <c r="J22" s="15">
        <f t="shared" ref="J22:K22" si="8">SUM(J14:J21)*10^-6</f>
        <v>2.4</v>
      </c>
      <c r="K22" s="15">
        <f t="shared" si="8"/>
        <v>0</v>
      </c>
      <c r="L22" s="16">
        <f>SUM(L14:L21)</f>
        <v>0</v>
      </c>
      <c r="M22" s="2"/>
      <c r="N22" s="17">
        <f>SUM(N14:N21)</f>
        <v>0</v>
      </c>
      <c r="O22" s="23" t="s">
        <v>35</v>
      </c>
      <c r="P22" s="24"/>
      <c r="Q22" s="24"/>
    </row>
    <row r="23" spans="1:17" ht="17" x14ac:dyDescent="0.2">
      <c r="A23" s="2"/>
      <c r="B23" s="2"/>
      <c r="C23" s="2"/>
      <c r="D23" s="2"/>
      <c r="E23" s="2"/>
      <c r="F23" s="2"/>
      <c r="G23" s="2"/>
      <c r="H23" s="2"/>
      <c r="J23" s="20" t="s">
        <v>21</v>
      </c>
      <c r="K23" s="20" t="s">
        <v>21</v>
      </c>
      <c r="L23" s="20" t="s">
        <v>22</v>
      </c>
      <c r="N23" s="18">
        <f>$H$9-N22</f>
        <v>100</v>
      </c>
      <c r="O23" s="23" t="s">
        <v>36</v>
      </c>
      <c r="P23" s="24"/>
      <c r="Q23" s="24"/>
    </row>
    <row r="24" spans="1:17" ht="17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9">
        <f>$H$9</f>
        <v>100</v>
      </c>
      <c r="O24" s="23" t="s">
        <v>37</v>
      </c>
      <c r="P24" s="24"/>
      <c r="Q24" s="24"/>
    </row>
    <row r="25" spans="1:17" ht="15.7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</sheetData>
  <mergeCells count="6">
    <mergeCell ref="O24:Q24"/>
    <mergeCell ref="F8:G8"/>
    <mergeCell ref="F9:G9"/>
    <mergeCell ref="A9:B9"/>
    <mergeCell ref="O22:Q22"/>
    <mergeCell ref="O23:Q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Template_pooling_table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Michele Simonetti</cp:lastModifiedBy>
  <dcterms:modified xsi:type="dcterms:W3CDTF">2026-06-01T09:14:07Z</dcterms:modified>
</cp:coreProperties>
</file>